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olfosaldain/Desktop/informesEquipoBPS/"/>
    </mc:Choice>
  </mc:AlternateContent>
  <xr:revisionPtr revIDLastSave="0" documentId="13_ncr:1_{CE440409-0DE4-7F4E-8E95-BBC559AAB84F}" xr6:coauthVersionLast="47" xr6:coauthVersionMax="47" xr10:uidLastSave="{00000000-0000-0000-0000-000000000000}"/>
  <bookViews>
    <workbookView xWindow="2480" yWindow="460" windowWidth="24500" windowHeight="17540" xr2:uid="{00000000-000D-0000-FFFF-FFFF00000000}"/>
  </bookViews>
  <sheets>
    <sheet name="Hoja1 (2)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M6" i="2"/>
  <c r="I17" i="2" l="1"/>
  <c r="I18" i="2" s="1"/>
  <c r="E32" i="2"/>
  <c r="E35" i="2" s="1"/>
  <c r="E37" i="2" s="1"/>
  <c r="I35" i="2" s="1"/>
  <c r="I34" i="2"/>
  <c r="I11" i="2"/>
  <c r="I23" i="2"/>
  <c r="I46" i="2"/>
  <c r="E47" i="2"/>
  <c r="E24" i="2"/>
  <c r="E13" i="2"/>
  <c r="O18" i="1"/>
  <c r="O6" i="1"/>
  <c r="I36" i="2" l="1"/>
  <c r="J36" i="2" s="1"/>
  <c r="E38" i="2" s="1"/>
  <c r="E39" i="2" s="1"/>
  <c r="E40" i="2" s="1"/>
  <c r="F33" i="2" s="1"/>
  <c r="E14" i="2"/>
  <c r="E25" i="2"/>
  <c r="E26" i="2" s="1"/>
  <c r="I24" i="2" s="1"/>
  <c r="I25" i="2" s="1"/>
  <c r="J25" i="2" s="1"/>
  <c r="E27" i="2" s="1"/>
  <c r="E48" i="2"/>
  <c r="E53" i="2" s="1"/>
  <c r="F45" i="2" s="1"/>
  <c r="I51" i="1"/>
  <c r="I62" i="1"/>
  <c r="D60" i="1"/>
  <c r="D61" i="1" s="1"/>
  <c r="H59" i="1"/>
  <c r="H30" i="1"/>
  <c r="H49" i="1"/>
  <c r="D50" i="1"/>
  <c r="D51" i="1" s="1"/>
  <c r="H39" i="1"/>
  <c r="D41" i="1"/>
  <c r="P15" i="1"/>
  <c r="D31" i="1"/>
  <c r="E50" i="2" l="1"/>
  <c r="I47" i="2" s="1"/>
  <c r="I48" i="2" s="1"/>
  <c r="J48" i="2" s="1"/>
  <c r="E52" i="2" s="1"/>
  <c r="E15" i="2"/>
  <c r="I13" i="2"/>
  <c r="J13" i="2" s="1"/>
  <c r="D52" i="1"/>
  <c r="H50" i="1" s="1"/>
  <c r="E28" i="2"/>
  <c r="E29" i="2" s="1"/>
  <c r="F22" i="2" s="1"/>
  <c r="D32" i="1"/>
  <c r="D33" i="1"/>
  <c r="H51" i="1"/>
  <c r="D62" i="1"/>
  <c r="P16" i="1"/>
  <c r="P17" i="1" s="1"/>
  <c r="H41" i="1"/>
  <c r="D44" i="1" s="1"/>
  <c r="D42" i="1"/>
  <c r="D43" i="1" s="1"/>
  <c r="H40" i="1" s="1"/>
  <c r="E16" i="2" l="1"/>
  <c r="E17" i="2" s="1"/>
  <c r="F11" i="2" s="1"/>
  <c r="H31" i="1"/>
  <c r="H32" i="1" s="1"/>
  <c r="D34" i="1" s="1"/>
  <c r="I33" i="1" s="1"/>
  <c r="D64" i="1"/>
  <c r="E58" i="1" s="1"/>
  <c r="H60" i="1"/>
  <c r="H61" i="1" s="1"/>
  <c r="D54" i="1"/>
  <c r="E48" i="1" s="1"/>
  <c r="D45" i="1"/>
  <c r="E39" i="1" s="1"/>
  <c r="D35" i="1" l="1"/>
  <c r="E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</author>
  </authors>
  <commentList>
    <comment ref="B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14000-0,4*6000</t>
        </r>
      </text>
    </comment>
    <comment ref="B4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14000-0,4*12000</t>
        </r>
      </text>
    </comment>
    <comment ref="B5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14000 - 0,4*36000</t>
        </r>
      </text>
    </comment>
  </commentList>
</comments>
</file>

<file path=xl/sharedStrings.xml><?xml version="1.0" encoding="utf-8"?>
<sst xmlns="http://schemas.openxmlformats.org/spreadsheetml/2006/main" count="86" uniqueCount="26">
  <si>
    <t>Sueldo básico jubilatorio</t>
  </si>
  <si>
    <t>Edad al cese: 65</t>
  </si>
  <si>
    <t>Años de trabajo: 30</t>
  </si>
  <si>
    <t>Jubilación por ahorro (AFAP/BSE)</t>
  </si>
  <si>
    <t>TOTAL PRESTACIONES PREVISIONALES</t>
  </si>
  <si>
    <t>Suplemento solidario (14000-0,4*30000)</t>
  </si>
  <si>
    <t>TOTAL A PERCIBIR</t>
  </si>
  <si>
    <t>Tasa de reemplazo</t>
  </si>
  <si>
    <t>Jubilación BPS (1,5*30)</t>
  </si>
  <si>
    <t>EN TODOS LOS CUADROS AGREGARÌA: TadD = 1,5%</t>
  </si>
  <si>
    <t>MINIMO SUP SOLIDARIO = 2300</t>
  </si>
  <si>
    <t>MAXIMO SUP SOLIDARIO = hasta 52000</t>
  </si>
  <si>
    <t>Suplemento solidario (14000-0,4*36000)</t>
  </si>
  <si>
    <t>SUP FINAL:(PREST PREV+SUP) &lt; 52000</t>
  </si>
  <si>
    <t>Suplemento solidario (14000-0,4*12000)</t>
  </si>
  <si>
    <t>Jubilación de CJPPU</t>
  </si>
  <si>
    <t>Porcentaje sobre SBJ</t>
  </si>
  <si>
    <t>Sueldo básico jubilatorio (SBJ)</t>
  </si>
  <si>
    <t>TOTAL A PERCIBIR (ADEMÁS DE LA JUBILACIÓN DE CJPPU)</t>
  </si>
  <si>
    <t>VALOR BASE DEL SUPLEMENTO SOLIDARIO $ 14.000</t>
  </si>
  <si>
    <t>VALOR MAXIMO: $ 35.000 (2,5 VECES EL VALOR BASE)</t>
  </si>
  <si>
    <t>MINIMO SUPLEMENTO SOLIDARIO =$ 2.300 (aplica a jubilaciones hasta $ 52.000)</t>
  </si>
  <si>
    <t>FACTORDE APLICACIÓN: 40% ($ 14.000/$ 35.000)</t>
  </si>
  <si>
    <t>EJEMPLOS DE APLICACIÓN DEL SUPLEMENTO SOLIDARIO (artículos 199 a 208)</t>
  </si>
  <si>
    <t>Suplemento solidario (14000-0,4*45000)</t>
  </si>
  <si>
    <t>Suplemento solidario (14000-0,4*112000)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</si>
</sst>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_);[Red]\(&quot;$&quot;\ #,##0\)"/>
  </numFmts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8"/>
      <color theme="1" tint="0.499984740745262"/>
      <name val="Calibri (Cuerpo)"/>
    </font>
    <font>
      <sz val="12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6" fontId="0" fillId="0" borderId="0" xfId="0" applyNumberFormat="1"/>
    <xf numFmtId="9" fontId="0" fillId="0" borderId="0" xfId="0" applyNumberFormat="1" applyAlignment="1">
      <alignment horizontal="center"/>
    </xf>
    <xf numFmtId="0" fontId="0" fillId="0" borderId="1" xfId="0" applyBorder="1"/>
    <xf numFmtId="0" fontId="0" fillId="2" borderId="0" xfId="0" applyFill="1"/>
    <xf numFmtId="6" fontId="0" fillId="2" borderId="0" xfId="0" applyNumberFormat="1" applyFill="1"/>
    <xf numFmtId="6" fontId="0" fillId="3" borderId="0" xfId="0" applyNumberFormat="1" applyFill="1"/>
    <xf numFmtId="0" fontId="0" fillId="3" borderId="0" xfId="0" applyFill="1"/>
    <xf numFmtId="0" fontId="1" fillId="4" borderId="0" xfId="0" applyFont="1" applyFill="1"/>
    <xf numFmtId="6" fontId="1" fillId="4" borderId="0" xfId="0" applyNumberFormat="1" applyFont="1" applyFill="1"/>
    <xf numFmtId="0" fontId="0" fillId="0" borderId="0" xfId="0" applyAlignment="1">
      <alignment horizontal="center"/>
    </xf>
    <xf numFmtId="0" fontId="0" fillId="5" borderId="0" xfId="0" applyFont="1" applyFill="1" applyAlignment="1">
      <alignment horizontal="center"/>
    </xf>
    <xf numFmtId="6" fontId="0" fillId="0" borderId="3" xfId="0" applyNumberFormat="1" applyBorder="1"/>
    <xf numFmtId="6" fontId="0" fillId="3" borderId="2" xfId="0" applyNumberFormat="1" applyFill="1" applyBorder="1"/>
    <xf numFmtId="6" fontId="0" fillId="3" borderId="2" xfId="0" applyNumberFormat="1" applyFont="1" applyFill="1" applyBorder="1"/>
    <xf numFmtId="0" fontId="0" fillId="6" borderId="0" xfId="0" applyFill="1"/>
    <xf numFmtId="6" fontId="0" fillId="6" borderId="0" xfId="0" applyNumberFormat="1" applyFill="1"/>
    <xf numFmtId="6" fontId="0" fillId="0" borderId="4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0" xfId="0" applyFill="1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Border="1" applyAlignment="1">
      <alignment horizontal="center"/>
    </xf>
    <xf numFmtId="0" fontId="0" fillId="0" borderId="0" xfId="0" applyBorder="1"/>
    <xf numFmtId="6" fontId="0" fillId="0" borderId="0" xfId="0" applyNumberFormat="1" applyBorder="1"/>
    <xf numFmtId="0" fontId="0" fillId="0" borderId="0" xfId="0" applyFill="1" applyAlignment="1">
      <alignment horizontal="center" vertical="center"/>
    </xf>
    <xf numFmtId="0" fontId="0" fillId="7" borderId="0" xfId="0" applyFill="1" applyBorder="1"/>
    <xf numFmtId="6" fontId="0" fillId="7" borderId="0" xfId="0" applyNumberForma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3</xdr:col>
      <xdr:colOff>244104</xdr:colOff>
      <xdr:row>22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5159004" cy="4438650"/>
        </a:xfrm>
        <a:prstGeom prst="rect">
          <a:avLst/>
        </a:prstGeom>
      </xdr:spPr>
    </xdr:pic>
    <xdr:clientData/>
  </xdr:twoCellAnchor>
  <xdr:twoCellAnchor editAs="oneCell">
    <xdr:from>
      <xdr:col>6</xdr:col>
      <xdr:colOff>815027</xdr:colOff>
      <xdr:row>0</xdr:row>
      <xdr:rowOff>0</xdr:rowOff>
    </xdr:from>
    <xdr:to>
      <xdr:col>13</xdr:col>
      <xdr:colOff>44945</xdr:colOff>
      <xdr:row>23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8027" y="0"/>
          <a:ext cx="5008418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54"/>
  <sheetViews>
    <sheetView tabSelected="1" topLeftCell="A18" workbookViewId="0">
      <selection activeCell="L50" sqref="L50"/>
    </sheetView>
  </sheetViews>
  <sheetFormatPr baseColWidth="10" defaultRowHeight="16" x14ac:dyDescent="0.2"/>
  <cols>
    <col min="3" max="3" width="42.83203125" customWidth="1"/>
    <col min="5" max="5" width="11.33203125" bestFit="1" customWidth="1"/>
    <col min="6" max="6" width="18.33203125" style="10" bestFit="1" customWidth="1"/>
  </cols>
  <sheetData>
    <row r="1" spans="3:13" s="33" customFormat="1" ht="24" x14ac:dyDescent="0.3">
      <c r="C1" s="32" t="s">
        <v>23</v>
      </c>
      <c r="F1" s="34"/>
    </row>
    <row r="2" spans="3:13" ht="17" thickBot="1" x14ac:dyDescent="0.25"/>
    <row r="3" spans="3:13" x14ac:dyDescent="0.2">
      <c r="C3" s="18" t="s">
        <v>19</v>
      </c>
      <c r="D3" s="19"/>
      <c r="E3" s="19"/>
      <c r="F3" s="20"/>
    </row>
    <row r="4" spans="3:13" x14ac:dyDescent="0.2">
      <c r="C4" s="21" t="s">
        <v>20</v>
      </c>
      <c r="D4" s="22"/>
      <c r="E4" s="22"/>
      <c r="F4" s="23"/>
    </row>
    <row r="5" spans="3:13" x14ac:dyDescent="0.2">
      <c r="C5" s="21" t="s">
        <v>22</v>
      </c>
      <c r="D5" s="22"/>
      <c r="E5" s="22"/>
      <c r="F5" s="23"/>
    </row>
    <row r="6" spans="3:13" ht="17" thickBot="1" x14ac:dyDescent="0.25">
      <c r="C6" s="24" t="s">
        <v>21</v>
      </c>
      <c r="D6" s="25"/>
      <c r="E6" s="25"/>
      <c r="F6" s="26"/>
      <c r="M6">
        <f>14000*2.5</f>
        <v>35000</v>
      </c>
    </row>
    <row r="10" spans="3:13" x14ac:dyDescent="0.2">
      <c r="C10" s="8" t="s">
        <v>0</v>
      </c>
      <c r="D10" s="8"/>
      <c r="E10" s="9">
        <v>20000</v>
      </c>
      <c r="F10" s="11" t="s">
        <v>7</v>
      </c>
    </row>
    <row r="11" spans="3:13" x14ac:dyDescent="0.2">
      <c r="C11" t="s">
        <v>1</v>
      </c>
      <c r="F11" s="38">
        <f>E17/E10*100</f>
        <v>106</v>
      </c>
      <c r="I11">
        <f>14000</f>
        <v>14000</v>
      </c>
      <c r="J11">
        <v>2300</v>
      </c>
    </row>
    <row r="12" spans="3:13" x14ac:dyDescent="0.2">
      <c r="C12" t="s">
        <v>2</v>
      </c>
      <c r="F12" s="38"/>
      <c r="I12" s="1">
        <f>E15*0.4</f>
        <v>4800</v>
      </c>
    </row>
    <row r="13" spans="3:13" x14ac:dyDescent="0.2">
      <c r="C13" t="s">
        <v>8</v>
      </c>
      <c r="D13" s="2">
        <v>0.45</v>
      </c>
      <c r="E13" s="1">
        <f>E10*D13</f>
        <v>9000</v>
      </c>
      <c r="F13" s="38"/>
      <c r="I13" s="1">
        <f>I11-I12</f>
        <v>9200</v>
      </c>
      <c r="J13" s="16">
        <f>MAX(I13,J11)</f>
        <v>9200</v>
      </c>
    </row>
    <row r="14" spans="3:13" x14ac:dyDescent="0.2">
      <c r="C14" t="s">
        <v>3</v>
      </c>
      <c r="E14" s="1">
        <f>E13/3</f>
        <v>3000</v>
      </c>
      <c r="F14" s="38"/>
    </row>
    <row r="15" spans="3:13" ht="17" thickBot="1" x14ac:dyDescent="0.25">
      <c r="C15" s="4" t="s">
        <v>4</v>
      </c>
      <c r="D15" s="4"/>
      <c r="E15" s="5">
        <f>E13+E14</f>
        <v>12000</v>
      </c>
      <c r="F15" s="38"/>
    </row>
    <row r="16" spans="3:13" ht="17" thickBot="1" x14ac:dyDescent="0.25">
      <c r="C16" s="7" t="s">
        <v>14</v>
      </c>
      <c r="D16" s="7"/>
      <c r="E16" s="14">
        <f>14000-0.4*E15</f>
        <v>9200</v>
      </c>
      <c r="F16" s="38"/>
    </row>
    <row r="17" spans="3:10" ht="17" thickBot="1" x14ac:dyDescent="0.25">
      <c r="C17" s="3" t="s">
        <v>6</v>
      </c>
      <c r="D17" s="3"/>
      <c r="E17" s="12">
        <f>E15+E16</f>
        <v>21200</v>
      </c>
      <c r="F17" s="38"/>
      <c r="I17">
        <f>12000*0.4</f>
        <v>4800</v>
      </c>
    </row>
    <row r="18" spans="3:10" ht="17" thickTop="1" x14ac:dyDescent="0.2">
      <c r="C18" s="27"/>
      <c r="D18" s="27"/>
      <c r="E18" s="28"/>
      <c r="F18" s="29"/>
      <c r="I18">
        <f>14000-I17</f>
        <v>9200</v>
      </c>
    </row>
    <row r="20" spans="3:10" x14ac:dyDescent="0.2">
      <c r="C20" s="35" t="s">
        <v>17</v>
      </c>
      <c r="D20" s="8"/>
      <c r="E20" s="36">
        <v>60000</v>
      </c>
      <c r="F20" s="11" t="s">
        <v>7</v>
      </c>
    </row>
    <row r="21" spans="3:10" x14ac:dyDescent="0.2">
      <c r="C21" s="35"/>
      <c r="D21" s="8"/>
      <c r="E21" s="36"/>
      <c r="F21" s="11" t="s">
        <v>16</v>
      </c>
    </row>
    <row r="22" spans="3:10" x14ac:dyDescent="0.2">
      <c r="C22" t="s">
        <v>1</v>
      </c>
      <c r="F22" s="37">
        <f>E29/E20*100</f>
        <v>63.833333333333329</v>
      </c>
    </row>
    <row r="23" spans="3:10" x14ac:dyDescent="0.2">
      <c r="C23" t="s">
        <v>2</v>
      </c>
      <c r="F23" s="37"/>
      <c r="I23">
        <f>14000</f>
        <v>14000</v>
      </c>
      <c r="J23">
        <v>2300</v>
      </c>
    </row>
    <row r="24" spans="3:10" x14ac:dyDescent="0.2">
      <c r="C24" t="s">
        <v>8</v>
      </c>
      <c r="D24" s="2">
        <v>0.45</v>
      </c>
      <c r="E24" s="1">
        <f>E20*D24</f>
        <v>27000</v>
      </c>
      <c r="F24" s="37"/>
      <c r="I24" s="1">
        <f>E26*0.4</f>
        <v>14400</v>
      </c>
    </row>
    <row r="25" spans="3:10" x14ac:dyDescent="0.2">
      <c r="C25" t="s">
        <v>3</v>
      </c>
      <c r="E25" s="1">
        <f>E24/3</f>
        <v>9000</v>
      </c>
      <c r="F25" s="37"/>
      <c r="I25" s="1">
        <f>I23-I24</f>
        <v>-400</v>
      </c>
      <c r="J25" s="16">
        <f>MAX(I25,J23)</f>
        <v>2300</v>
      </c>
    </row>
    <row r="26" spans="3:10" ht="17" thickBot="1" x14ac:dyDescent="0.25">
      <c r="C26" s="4" t="s">
        <v>4</v>
      </c>
      <c r="D26" s="4"/>
      <c r="E26" s="5">
        <f>E24+E25</f>
        <v>36000</v>
      </c>
      <c r="F26" s="37"/>
    </row>
    <row r="27" spans="3:10" ht="17" thickBot="1" x14ac:dyDescent="0.25">
      <c r="C27" s="7" t="s">
        <v>12</v>
      </c>
      <c r="D27" s="7"/>
      <c r="E27" s="13">
        <f>+J25</f>
        <v>2300</v>
      </c>
      <c r="F27" s="37"/>
    </row>
    <row r="28" spans="3:10" x14ac:dyDescent="0.2">
      <c r="C28" t="s">
        <v>13</v>
      </c>
      <c r="E28" s="17">
        <f>IF((E27+E26)&lt;52000,E27,MAX(52000-E26,0))</f>
        <v>2300</v>
      </c>
      <c r="F28" s="37"/>
    </row>
    <row r="29" spans="3:10" ht="17" thickBot="1" x14ac:dyDescent="0.25">
      <c r="C29" s="3" t="s">
        <v>6</v>
      </c>
      <c r="D29" s="3"/>
      <c r="E29" s="12">
        <f>+E28+E26</f>
        <v>38300</v>
      </c>
      <c r="F29" s="37"/>
    </row>
    <row r="30" spans="3:10" ht="17" thickTop="1" x14ac:dyDescent="0.2"/>
    <row r="32" spans="3:10" x14ac:dyDescent="0.2">
      <c r="C32" s="8" t="s">
        <v>0</v>
      </c>
      <c r="D32" s="8"/>
      <c r="E32" s="9">
        <f>30000/0.45</f>
        <v>66666.666666666672</v>
      </c>
      <c r="F32" s="11" t="s">
        <v>7</v>
      </c>
    </row>
    <row r="33" spans="3:10" x14ac:dyDescent="0.2">
      <c r="C33" t="s">
        <v>1</v>
      </c>
      <c r="F33" s="37">
        <f>E40/E32*100</f>
        <v>70.949999999999989</v>
      </c>
    </row>
    <row r="34" spans="3:10" x14ac:dyDescent="0.2">
      <c r="C34" t="s">
        <v>2</v>
      </c>
      <c r="F34" s="37"/>
      <c r="I34">
        <f>14000</f>
        <v>14000</v>
      </c>
      <c r="J34">
        <v>2300</v>
      </c>
    </row>
    <row r="35" spans="3:10" x14ac:dyDescent="0.2">
      <c r="C35" t="s">
        <v>8</v>
      </c>
      <c r="D35" s="2">
        <v>0.45</v>
      </c>
      <c r="E35" s="1">
        <f>E32*D35</f>
        <v>30000.000000000004</v>
      </c>
      <c r="F35" s="37"/>
      <c r="I35" s="1">
        <f>E37*0.4</f>
        <v>18000</v>
      </c>
    </row>
    <row r="36" spans="3:10" x14ac:dyDescent="0.2">
      <c r="C36" t="s">
        <v>3</v>
      </c>
      <c r="E36" s="1">
        <v>15000</v>
      </c>
      <c r="F36" s="37"/>
      <c r="I36" s="1">
        <f>I34-I35</f>
        <v>-4000</v>
      </c>
      <c r="J36" s="16">
        <f>MAX(I36,J34)</f>
        <v>2300</v>
      </c>
    </row>
    <row r="37" spans="3:10" ht="17" thickBot="1" x14ac:dyDescent="0.25">
      <c r="C37" s="4" t="s">
        <v>4</v>
      </c>
      <c r="D37" s="4"/>
      <c r="E37" s="5">
        <f>E35+E36</f>
        <v>45000</v>
      </c>
      <c r="F37" s="37"/>
    </row>
    <row r="38" spans="3:10" ht="17" thickBot="1" x14ac:dyDescent="0.25">
      <c r="C38" s="7" t="s">
        <v>24</v>
      </c>
      <c r="D38" s="7"/>
      <c r="E38" s="13">
        <f>+J36</f>
        <v>2300</v>
      </c>
      <c r="F38" s="37"/>
    </row>
    <row r="39" spans="3:10" x14ac:dyDescent="0.2">
      <c r="C39" t="s">
        <v>13</v>
      </c>
      <c r="E39" s="17">
        <f>IF((E38+E37)&lt;52000,E38,MAX(52000-E37,0))</f>
        <v>2300</v>
      </c>
      <c r="F39" s="37"/>
    </row>
    <row r="40" spans="3:10" ht="17" thickBot="1" x14ac:dyDescent="0.25">
      <c r="C40" s="3" t="s">
        <v>6</v>
      </c>
      <c r="D40" s="3"/>
      <c r="E40" s="12">
        <f>+E39+E37</f>
        <v>47300</v>
      </c>
      <c r="F40" s="37"/>
    </row>
    <row r="41" spans="3:10" ht="17" thickTop="1" x14ac:dyDescent="0.2"/>
    <row r="43" spans="3:10" x14ac:dyDescent="0.2">
      <c r="C43" s="35" t="s">
        <v>0</v>
      </c>
      <c r="D43" s="8"/>
      <c r="E43" s="36">
        <v>70000</v>
      </c>
      <c r="F43" s="11" t="s">
        <v>7</v>
      </c>
    </row>
    <row r="44" spans="3:10" x14ac:dyDescent="0.2">
      <c r="C44" s="35"/>
      <c r="D44" s="8"/>
      <c r="E44" s="36"/>
      <c r="F44" s="11" t="s">
        <v>16</v>
      </c>
    </row>
    <row r="45" spans="3:10" x14ac:dyDescent="0.2">
      <c r="C45" t="s">
        <v>1</v>
      </c>
      <c r="F45" s="37">
        <f>E53/E43*100</f>
        <v>60</v>
      </c>
    </row>
    <row r="46" spans="3:10" x14ac:dyDescent="0.2">
      <c r="C46" t="s">
        <v>2</v>
      </c>
      <c r="F46" s="37"/>
      <c r="I46">
        <f>14000</f>
        <v>14000</v>
      </c>
      <c r="J46">
        <v>2300</v>
      </c>
    </row>
    <row r="47" spans="3:10" x14ac:dyDescent="0.2">
      <c r="C47" t="s">
        <v>8</v>
      </c>
      <c r="D47" s="2">
        <v>0.45</v>
      </c>
      <c r="E47" s="1">
        <f>E43*D47</f>
        <v>31500</v>
      </c>
      <c r="F47" s="37"/>
      <c r="I47" s="1">
        <f>E50*0.4</f>
        <v>44800</v>
      </c>
    </row>
    <row r="48" spans="3:10" x14ac:dyDescent="0.2">
      <c r="C48" t="s">
        <v>3</v>
      </c>
      <c r="E48" s="1">
        <f>E47/3</f>
        <v>10500</v>
      </c>
      <c r="F48" s="37"/>
      <c r="I48" s="1">
        <f>I46-I47</f>
        <v>-30800</v>
      </c>
      <c r="J48" s="16">
        <f>MAX(I48,J46)</f>
        <v>2300</v>
      </c>
    </row>
    <row r="49" spans="3:12" x14ac:dyDescent="0.2">
      <c r="C49" s="30" t="s">
        <v>15</v>
      </c>
      <c r="D49" s="30"/>
      <c r="E49" s="31">
        <v>70000</v>
      </c>
      <c r="F49" s="37"/>
      <c r="I49" s="1"/>
      <c r="J49" s="16"/>
      <c r="L49" s="1"/>
    </row>
    <row r="50" spans="3:12" ht="17" thickBot="1" x14ac:dyDescent="0.25">
      <c r="C50" s="4" t="s">
        <v>4</v>
      </c>
      <c r="D50" s="4"/>
      <c r="E50" s="5">
        <f>E47+E48+E49</f>
        <v>112000</v>
      </c>
      <c r="F50" s="37"/>
      <c r="J50" s="1"/>
    </row>
    <row r="51" spans="3:12" ht="17" thickBot="1" x14ac:dyDescent="0.25">
      <c r="C51" s="7" t="s">
        <v>25</v>
      </c>
      <c r="D51" s="7"/>
      <c r="E51" s="13">
        <v>0</v>
      </c>
      <c r="F51" s="37"/>
    </row>
    <row r="52" spans="3:12" x14ac:dyDescent="0.2">
      <c r="C52" t="s">
        <v>13</v>
      </c>
      <c r="E52" s="17">
        <f>IF((E51+E50)&lt;52000,E51,MAX(52000-E50,0))</f>
        <v>0</v>
      </c>
      <c r="F52" s="37"/>
    </row>
    <row r="53" spans="3:12" ht="17" thickBot="1" x14ac:dyDescent="0.25">
      <c r="C53" s="3" t="s">
        <v>18</v>
      </c>
      <c r="D53" s="3"/>
      <c r="E53" s="12">
        <f>E47+E48</f>
        <v>42000</v>
      </c>
      <c r="F53" s="37"/>
      <c r="I53" s="1"/>
    </row>
    <row r="54" spans="3:12" ht="17" thickTop="1" x14ac:dyDescent="0.2"/>
  </sheetData>
  <mergeCells count="8">
    <mergeCell ref="F11:F17"/>
    <mergeCell ref="F22:F29"/>
    <mergeCell ref="F45:F53"/>
    <mergeCell ref="C20:C21"/>
    <mergeCell ref="E20:E21"/>
    <mergeCell ref="C43:C44"/>
    <mergeCell ref="E43:E44"/>
    <mergeCell ref="F33:F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P65"/>
  <sheetViews>
    <sheetView topLeftCell="A49" workbookViewId="0">
      <selection activeCell="G57" sqref="G57"/>
    </sheetView>
  </sheetViews>
  <sheetFormatPr baseColWidth="10" defaultRowHeight="16" x14ac:dyDescent="0.2"/>
  <cols>
    <col min="2" max="2" width="42.83203125" customWidth="1"/>
    <col min="4" max="4" width="11.33203125" bestFit="1" customWidth="1"/>
    <col min="5" max="5" width="16.83203125" style="10" bestFit="1" customWidth="1"/>
  </cols>
  <sheetData>
    <row r="6" spans="15:16" x14ac:dyDescent="0.2">
      <c r="O6">
        <f>30000*0.4</f>
        <v>12000</v>
      </c>
    </row>
    <row r="15" spans="15:16" x14ac:dyDescent="0.2">
      <c r="P15">
        <f>14000</f>
        <v>14000</v>
      </c>
    </row>
    <row r="16" spans="15:16" x14ac:dyDescent="0.2">
      <c r="P16" s="1">
        <f>D33*0.4</f>
        <v>2400</v>
      </c>
    </row>
    <row r="17" spans="2:16" x14ac:dyDescent="0.2">
      <c r="P17" s="1">
        <f>P15-P16</f>
        <v>11600</v>
      </c>
    </row>
    <row r="18" spans="2:16" x14ac:dyDescent="0.2">
      <c r="O18">
        <f>50000*0.4</f>
        <v>20000</v>
      </c>
    </row>
    <row r="24" spans="2:16" x14ac:dyDescent="0.2">
      <c r="B24" s="15" t="s">
        <v>9</v>
      </c>
    </row>
    <row r="25" spans="2:16" x14ac:dyDescent="0.2">
      <c r="B25" s="15" t="s">
        <v>10</v>
      </c>
    </row>
    <row r="26" spans="2:16" x14ac:dyDescent="0.2">
      <c r="B26" s="15" t="s">
        <v>11</v>
      </c>
    </row>
    <row r="28" spans="2:16" x14ac:dyDescent="0.2">
      <c r="B28" s="8" t="s">
        <v>0</v>
      </c>
      <c r="C28" s="8"/>
      <c r="D28" s="9">
        <v>10000</v>
      </c>
      <c r="E28" s="11" t="s">
        <v>7</v>
      </c>
    </row>
    <row r="29" spans="2:16" x14ac:dyDescent="0.2">
      <c r="B29" t="s">
        <v>1</v>
      </c>
      <c r="E29" s="38">
        <f>D35/D28*100</f>
        <v>176</v>
      </c>
    </row>
    <row r="30" spans="2:16" x14ac:dyDescent="0.2">
      <c r="B30" t="s">
        <v>2</v>
      </c>
      <c r="E30" s="38"/>
      <c r="H30">
        <f>14000</f>
        <v>14000</v>
      </c>
    </row>
    <row r="31" spans="2:16" x14ac:dyDescent="0.2">
      <c r="B31" t="s">
        <v>8</v>
      </c>
      <c r="C31" s="2">
        <v>0.45</v>
      </c>
      <c r="D31" s="1">
        <f>D28*C31</f>
        <v>4500</v>
      </c>
      <c r="E31" s="38"/>
      <c r="H31" s="1">
        <f>D33*0.4</f>
        <v>2400</v>
      </c>
    </row>
    <row r="32" spans="2:16" x14ac:dyDescent="0.2">
      <c r="B32" t="s">
        <v>3</v>
      </c>
      <c r="D32" s="1">
        <f>D31/3</f>
        <v>1500</v>
      </c>
      <c r="E32" s="38"/>
      <c r="H32" s="1">
        <f>H30-H31</f>
        <v>11600</v>
      </c>
      <c r="I32">
        <v>2300</v>
      </c>
    </row>
    <row r="33" spans="2:9" ht="17" thickBot="1" x14ac:dyDescent="0.25">
      <c r="B33" s="4" t="s">
        <v>4</v>
      </c>
      <c r="C33" s="4"/>
      <c r="D33" s="5">
        <f>D31+D32</f>
        <v>6000</v>
      </c>
      <c r="E33" s="38"/>
      <c r="I33" s="1">
        <f>D34</f>
        <v>11600</v>
      </c>
    </row>
    <row r="34" spans="2:9" ht="17" thickBot="1" x14ac:dyDescent="0.25">
      <c r="B34" s="7" t="s">
        <v>5</v>
      </c>
      <c r="C34" s="7"/>
      <c r="D34" s="14">
        <f>H32</f>
        <v>11600</v>
      </c>
      <c r="E34" s="38"/>
    </row>
    <row r="35" spans="2:9" ht="17" thickBot="1" x14ac:dyDescent="0.25">
      <c r="B35" s="3" t="s">
        <v>6</v>
      </c>
      <c r="C35" s="3"/>
      <c r="D35" s="12">
        <f>D33+D34</f>
        <v>17600</v>
      </c>
      <c r="E35" s="38"/>
    </row>
    <row r="36" spans="2:9" ht="17" thickTop="1" x14ac:dyDescent="0.2"/>
    <row r="38" spans="2:9" x14ac:dyDescent="0.2">
      <c r="B38" s="8" t="s">
        <v>0</v>
      </c>
      <c r="C38" s="8"/>
      <c r="D38" s="9">
        <v>20000</v>
      </c>
      <c r="E38" s="11" t="s">
        <v>7</v>
      </c>
    </row>
    <row r="39" spans="2:9" x14ac:dyDescent="0.2">
      <c r="B39" t="s">
        <v>1</v>
      </c>
      <c r="E39" s="38">
        <f>D45/D38*100</f>
        <v>106</v>
      </c>
      <c r="H39">
        <f>14000</f>
        <v>14000</v>
      </c>
    </row>
    <row r="40" spans="2:9" x14ac:dyDescent="0.2">
      <c r="B40" t="s">
        <v>2</v>
      </c>
      <c r="E40" s="38"/>
      <c r="H40" s="1">
        <f>D43*0.4</f>
        <v>4800</v>
      </c>
    </row>
    <row r="41" spans="2:9" x14ac:dyDescent="0.2">
      <c r="B41" t="s">
        <v>8</v>
      </c>
      <c r="C41" s="2">
        <v>0.45</v>
      </c>
      <c r="D41" s="1">
        <f>D38*C41</f>
        <v>9000</v>
      </c>
      <c r="E41" s="38"/>
      <c r="H41" s="1">
        <f>H39-H40</f>
        <v>9200</v>
      </c>
    </row>
    <row r="42" spans="2:9" x14ac:dyDescent="0.2">
      <c r="B42" t="s">
        <v>3</v>
      </c>
      <c r="D42" s="1">
        <f>D41/3</f>
        <v>3000</v>
      </c>
      <c r="E42" s="38"/>
    </row>
    <row r="43" spans="2:9" ht="17" thickBot="1" x14ac:dyDescent="0.25">
      <c r="B43" s="4" t="s">
        <v>4</v>
      </c>
      <c r="C43" s="4"/>
      <c r="D43" s="5">
        <f>D41+D42</f>
        <v>12000</v>
      </c>
      <c r="E43" s="38"/>
    </row>
    <row r="44" spans="2:9" ht="17" thickBot="1" x14ac:dyDescent="0.25">
      <c r="B44" s="7" t="s">
        <v>5</v>
      </c>
      <c r="C44" s="7"/>
      <c r="D44" s="14">
        <f>H41</f>
        <v>9200</v>
      </c>
      <c r="E44" s="38"/>
    </row>
    <row r="45" spans="2:9" ht="17" thickBot="1" x14ac:dyDescent="0.25">
      <c r="B45" s="3" t="s">
        <v>6</v>
      </c>
      <c r="C45" s="3"/>
      <c r="D45" s="12">
        <f>D43+D44</f>
        <v>21200</v>
      </c>
      <c r="E45" s="38"/>
    </row>
    <row r="46" spans="2:9" ht="17" thickTop="1" x14ac:dyDescent="0.2"/>
    <row r="47" spans="2:9" x14ac:dyDescent="0.2">
      <c r="B47" s="8" t="s">
        <v>0</v>
      </c>
      <c r="C47" s="8"/>
      <c r="D47" s="9">
        <v>60000</v>
      </c>
      <c r="E47" s="11" t="s">
        <v>7</v>
      </c>
    </row>
    <row r="48" spans="2:9" x14ac:dyDescent="0.2">
      <c r="B48" t="s">
        <v>1</v>
      </c>
      <c r="E48" s="37">
        <f>D54/D47*100</f>
        <v>63.166666666666671</v>
      </c>
    </row>
    <row r="49" spans="2:9" x14ac:dyDescent="0.2">
      <c r="B49" t="s">
        <v>2</v>
      </c>
      <c r="E49" s="37"/>
      <c r="H49">
        <f>14000</f>
        <v>14000</v>
      </c>
    </row>
    <row r="50" spans="2:9" x14ac:dyDescent="0.2">
      <c r="B50" t="s">
        <v>8</v>
      </c>
      <c r="C50" s="2">
        <v>0.45</v>
      </c>
      <c r="D50" s="1">
        <f>D47*C50</f>
        <v>27000</v>
      </c>
      <c r="E50" s="37"/>
      <c r="H50" s="1">
        <f>D52*0.4</f>
        <v>14400</v>
      </c>
    </row>
    <row r="51" spans="2:9" x14ac:dyDescent="0.2">
      <c r="B51" t="s">
        <v>3</v>
      </c>
      <c r="D51" s="1">
        <f>D50/3</f>
        <v>9000</v>
      </c>
      <c r="E51" s="37"/>
      <c r="H51" s="1">
        <f>H49-H50</f>
        <v>-400</v>
      </c>
      <c r="I51">
        <f>2300-400</f>
        <v>1900</v>
      </c>
    </row>
    <row r="52" spans="2:9" ht="17" thickBot="1" x14ac:dyDescent="0.25">
      <c r="B52" s="7" t="s">
        <v>4</v>
      </c>
      <c r="C52" s="7"/>
      <c r="D52" s="6">
        <f>D50+D51</f>
        <v>36000</v>
      </c>
      <c r="E52" s="37"/>
    </row>
    <row r="53" spans="2:9" ht="17" thickBot="1" x14ac:dyDescent="0.25">
      <c r="B53" s="7" t="s">
        <v>5</v>
      </c>
      <c r="C53" s="7"/>
      <c r="D53" s="13">
        <v>1900</v>
      </c>
      <c r="E53" s="37"/>
    </row>
    <row r="54" spans="2:9" ht="17" thickBot="1" x14ac:dyDescent="0.25">
      <c r="B54" s="3" t="s">
        <v>6</v>
      </c>
      <c r="C54" s="3"/>
      <c r="D54" s="12">
        <f>D52+D53</f>
        <v>37900</v>
      </c>
      <c r="E54" s="37"/>
    </row>
    <row r="55" spans="2:9" ht="17" thickTop="1" x14ac:dyDescent="0.2"/>
    <row r="57" spans="2:9" x14ac:dyDescent="0.2">
      <c r="B57" s="8" t="s">
        <v>0</v>
      </c>
      <c r="C57" s="8"/>
      <c r="D57" s="9">
        <v>70000</v>
      </c>
      <c r="E57" s="11" t="s">
        <v>7</v>
      </c>
    </row>
    <row r="58" spans="2:9" x14ac:dyDescent="0.2">
      <c r="B58" t="s">
        <v>1</v>
      </c>
      <c r="E58" s="37">
        <f>D64/D57*100</f>
        <v>60</v>
      </c>
    </row>
    <row r="59" spans="2:9" x14ac:dyDescent="0.2">
      <c r="B59" t="s">
        <v>2</v>
      </c>
      <c r="E59" s="37"/>
      <c r="H59">
        <f>14000</f>
        <v>14000</v>
      </c>
    </row>
    <row r="60" spans="2:9" x14ac:dyDescent="0.2">
      <c r="B60" t="s">
        <v>8</v>
      </c>
      <c r="C60" s="2">
        <v>0.45</v>
      </c>
      <c r="D60" s="1">
        <f>D57*C60</f>
        <v>31500</v>
      </c>
      <c r="E60" s="37"/>
      <c r="H60" s="1">
        <f>D62*0.4</f>
        <v>16800</v>
      </c>
    </row>
    <row r="61" spans="2:9" x14ac:dyDescent="0.2">
      <c r="B61" t="s">
        <v>3</v>
      </c>
      <c r="D61" s="1">
        <f>D60/3</f>
        <v>10500</v>
      </c>
      <c r="E61" s="37"/>
      <c r="H61" s="1">
        <f>H59-H60</f>
        <v>-2800</v>
      </c>
      <c r="I61">
        <v>2300</v>
      </c>
    </row>
    <row r="62" spans="2:9" ht="17" thickBot="1" x14ac:dyDescent="0.25">
      <c r="B62" s="4" t="s">
        <v>4</v>
      </c>
      <c r="C62" s="4"/>
      <c r="D62" s="5">
        <f>D60+D61</f>
        <v>42000</v>
      </c>
      <c r="E62" s="37"/>
      <c r="I62" s="1">
        <f>D63</f>
        <v>0</v>
      </c>
    </row>
    <row r="63" spans="2:9" ht="17" thickBot="1" x14ac:dyDescent="0.25">
      <c r="B63" s="7" t="s">
        <v>5</v>
      </c>
      <c r="C63" s="7"/>
      <c r="D63" s="13">
        <v>0</v>
      </c>
      <c r="E63" s="37"/>
    </row>
    <row r="64" spans="2:9" ht="17" thickBot="1" x14ac:dyDescent="0.25">
      <c r="B64" s="3" t="s">
        <v>6</v>
      </c>
      <c r="C64" s="3"/>
      <c r="D64" s="12">
        <f>D62+D63</f>
        <v>42000</v>
      </c>
      <c r="E64" s="37"/>
    </row>
    <row r="65" ht="17" thickTop="1" x14ac:dyDescent="0.2"/>
  </sheetData>
  <mergeCells count="4">
    <mergeCell ref="E29:E35"/>
    <mergeCell ref="E39:E45"/>
    <mergeCell ref="E48:E54"/>
    <mergeCell ref="E58:E6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2022-07-30T10:26:58Z</dcterms:created>
  <dcterms:modified xsi:type="dcterms:W3CDTF">2022-08-04T09:47:27Z</dcterms:modified>
</cp:coreProperties>
</file>